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<sst xmlns="http://schemas.openxmlformats.org/spreadsheetml/2006/main" count="189" uniqueCount="187">
  <si>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</si>
  <si>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</si>
  <si>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</si>
  <si>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</si>
  <si>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</si>
  <si>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</si>
  <si>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</si>
  <si>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</si>
  <si>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</si>
  <si>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</si>
  <si>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</si>
  <si>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</si>
  <si>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</si>
  <si>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</si>
  <si>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</si>
  <si>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</si>
  <si>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</si>
  <si>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</si>
  <si>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</si>
  <si>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</si>
  <si>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</si>
  <si>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</si>
  <si>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</si>
  <si>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</si>
  <si>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</si>
  <si>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</si>
  <si>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</si>
  <si>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</si>
  <si>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</si>
  <si>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</si>
  <si>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</si>
  <si>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</si>
  <si>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</si>
  <si>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</si>
  <si>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</si>
  <si>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</si>
  <si>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</si>
  <si>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</si>
  <si>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</si>
  <si>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</si>
  <si>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</si>
  <si>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</si>
  <si>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</si>
  <si>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</si>
  <si>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</si>
  <si>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</si>
  <si>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</si>
  <si>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</si>
  <si>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</si>
  <si>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</si>
  <si>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</si>
  <si>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</si>
  <si>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</si>
  <si>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</si>
  <si>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</si>
  <si>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</si>
  <si>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</si>
  <si>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</si>
  <si>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</si>
  <si>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</si>
  <si>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</si>
  <si>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</si>
  <si>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</si>
  <si>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</si>
  <si>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</si>
  <si>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</si>
  <si>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</si>
  <si>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</si>
  <si>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</si>
  <si>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</si>
  <si>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</si>
  <si>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</si>
  <si>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</si>
  <si>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</si>
  <si>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</si>
  <si>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</si>
  <si>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</si>
  <si>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</si>
  <si>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</si>
  <si>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</si>
  <si>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</si>
  <si>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</si>
  <si>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</si>
  <si>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</si>
  <si>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</si>
  <si>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</si>
  <si>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</si>
  <si>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</si>
  <si>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</si>
  <si>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</si>
  <si>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</si>
  <si>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</si>
  <si>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</si>
  <si>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</si>
  <si>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</si>
  <si>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</si>
  <si>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</si>
  <si>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</si>
  <si>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</si>
  <si>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</si>
  <si>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</si>
  <si>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</si>
  <si>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</si>
  <si>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</si>
  <si>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</si>
  <si>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</si>
  <si>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</si>
  <si>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</si>
  <si>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</si>
  <si>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</si>
  <si>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</si>
  <si>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</si>
  <si>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</si>
  <si>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</si>
  <si>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</si>
  <si>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</si>
  <si>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</si>
  <si>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</si>
  <si>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</si>
  <si>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</si>
  <si>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</si>
  <si>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</si>
  <si>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</si>
  <si>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</si>
  <si>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</si>
  <si>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</si>
  <si>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</si>
  <si>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</si>
  <si>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</si>
  <si>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</si>
  <si>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</si>
  <si>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</si>
  <si>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</si>
  <si>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</si>
  <si>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</si>
  <si>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</si>
  <si>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</si>
  <si>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</si>
  <si>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</si>
  <si>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</si>
  <si>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</si>
  <si>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</si>
  <si>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</si>
  <si>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</si>
  <si>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</si>
  <si>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</si>
  <si>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</si>
  <si>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</si>
  <si>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</si>
  <si>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</si>
  <si>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</si>
  <si>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</si>
  <si>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</si>
  <si>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</si>
  <si>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</si>
  <si>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</si>
  <si>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</si>
  <si>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</si>
  <si>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</si>
  <si>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</si>
  <si>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</si>
  <si>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</si>
  <si>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</si>
  <si>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</si>
  <si>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</si>
  <si>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</si>
  <si>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</si>
  <si>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</si>
  <si>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</si>
  <si>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</si>
  <si>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</si>
  <si>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</si>
  <si>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</si>
  <si>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</si>
  <si>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</si>
  <si>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</si>
  <si>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</si>
  <si>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</si>
  <si>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</si>
  <si>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</si>
  <si>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</si>
  <si>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</si>
  <si>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</si>
  <si>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</si>
  <si>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</si>
  <si>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</si>
  <si>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24.09.2019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</si>
</sst>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4" fontId="43" fillId="53" borderId="15" xfId="0" applyNumberFormat="1" applyFont="1" applyFill="1" applyBorder="1" applyAlignment="1">
      <alignment horizontal="center" vertical="center" wrapText="1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4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49" fontId="29" fillId="54" borderId="15" xfId="0" applyNumberFormat="1" applyFont="1" applyFill="1" applyBorder="1" applyAlignment="1">
      <alignment horizontal="center" vertical="center"/>
    </xf>
    <xf numFmtId="4" fontId="35" fillId="54" borderId="1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readingOrder="1"/>
    </xf>
    <xf numFmtId="0" fontId="0" fillId="0" borderId="39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="117" zoomScaleNormal="117" zoomScalePageLayoutView="0" workbookViewId="0" topLeftCell="B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81"/>
      <c r="AE1" s="181"/>
      <c r="AF1" s="181"/>
      <c r="AG1" s="181"/>
    </row>
    <row r="2" ht="17.25" hidden="1">
      <c r="B2" s="7"/>
    </row>
    <row r="3" spans="1:33" ht="33" customHeight="1">
      <c r="A3" s="187" t="s">
        <v>42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2:32" ht="15.75" customHeight="1">
      <c r="B4" s="7"/>
      <c r="AF4" s="114" t="s">
        <v>167</v>
      </c>
    </row>
    <row r="5" spans="1:33" ht="18.75" customHeight="1">
      <c r="A5" s="189" t="s">
        <v>34</v>
      </c>
      <c r="B5" s="191" t="s">
        <v>35</v>
      </c>
      <c r="AB5" s="193" t="s">
        <v>166</v>
      </c>
      <c r="AC5" s="193" t="s">
        <v>79</v>
      </c>
      <c r="AD5" s="179" t="s">
        <v>51</v>
      </c>
      <c r="AE5" s="61" t="s">
        <v>53</v>
      </c>
      <c r="AF5" s="182" t="s">
        <v>186</v>
      </c>
      <c r="AG5" s="179" t="s">
        <v>165</v>
      </c>
    </row>
    <row r="6" spans="1:33" ht="22.5" customHeight="1" thickBot="1">
      <c r="A6" s="190"/>
      <c r="B6" s="19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4"/>
      <c r="AC6" s="194"/>
      <c r="AD6" s="180"/>
      <c r="AE6" s="60" t="s">
        <v>52</v>
      </c>
      <c r="AF6" s="183"/>
      <c r="AG6" s="180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4" t="s">
        <v>27</v>
      </c>
      <c r="B8" s="125" t="s">
        <v>58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 t="e">
        <f>#REF!</f>
        <v>#REF!</v>
      </c>
      <c r="AC8" s="73"/>
    </row>
    <row r="9" spans="1:33" ht="21" customHeight="1" thickBot="1">
      <c r="A9" s="184" t="s">
        <v>168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6"/>
    </row>
    <row r="10" spans="1:33" ht="33" customHeight="1">
      <c r="A10" s="128" t="s">
        <v>41</v>
      </c>
      <c r="B10" s="129" t="s">
        <v>80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>
        <f aca="true" t="shared" si="0" ref="AB10:AB81">AC10+AD10</f>
        <v>13850868.859999998</v>
      </c>
      <c r="AC10" s="85"/>
      <c r="AD10" s="132">
        <f>SUM(AD11:AD47)</f>
        <v>13850868.859999998</v>
      </c>
      <c r="AE10" s="132">
        <f>SUM(AE11:AE47)</f>
        <v>13850868.859999998</v>
      </c>
      <c r="AF10" s="132">
        <f>SUM(AF11:AF47)</f>
        <v>3322958.100000001</v>
      </c>
      <c r="AG10" s="133">
        <f>AF10/AB10*100</f>
        <v>23.99097221688663</v>
      </c>
    </row>
    <row r="11" spans="1:33" ht="51.75">
      <c r="A11" s="72" t="s">
        <v>27</v>
      </c>
      <c r="B11" s="103" t="s">
        <v>140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41">
        <f>AC11+AD11</f>
        <v>10000000</v>
      </c>
      <c r="AC11" s="102"/>
      <c r="AD11" s="176">
        <v>10000000</v>
      </c>
      <c r="AE11" s="90">
        <f aca="true" t="shared" si="1" ref="AE11:AE16">AD11</f>
        <v>10000000</v>
      </c>
      <c r="AF11" s="122">
        <f>224258.97+124037.95+71012.9+68434.1+162188.61+251313.75+133996.68</f>
        <v>1035242.96</v>
      </c>
      <c r="AG11" s="116">
        <f>AF11/AB11*100</f>
        <v>10.3524296</v>
      </c>
    </row>
    <row r="12" spans="1:33" ht="25.5">
      <c r="A12" s="72" t="s">
        <v>62</v>
      </c>
      <c r="B12" s="103" t="s">
        <v>174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41">
        <f>AC12+AD12</f>
        <v>208269</v>
      </c>
      <c r="AC12" s="102"/>
      <c r="AD12" s="176">
        <v>208269</v>
      </c>
      <c r="AE12" s="90">
        <f>AD12</f>
        <v>208269</v>
      </c>
      <c r="AF12" s="90">
        <f>204691.28+2497.72+1080</f>
        <v>208269</v>
      </c>
      <c r="AG12" s="116">
        <f aca="true" t="shared" si="2" ref="AG12:AG74">AF12/AB12*100</f>
        <v>100</v>
      </c>
    </row>
    <row r="13" spans="1:33" ht="33" customHeight="1">
      <c r="A13" s="72" t="s">
        <v>63</v>
      </c>
      <c r="B13" s="103" t="s">
        <v>135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41">
        <f>AC13+AD13</f>
        <v>800000</v>
      </c>
      <c r="AC13" s="102"/>
      <c r="AD13" s="176">
        <v>800000</v>
      </c>
      <c r="AE13" s="90">
        <f t="shared" si="1"/>
        <v>800000</v>
      </c>
      <c r="AF13" s="157"/>
      <c r="AG13" s="116">
        <f t="shared" si="2"/>
        <v>0</v>
      </c>
    </row>
    <row r="14" spans="1:33" ht="33" customHeight="1">
      <c r="A14" s="72" t="s">
        <v>64</v>
      </c>
      <c r="B14" s="103" t="s">
        <v>139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41">
        <f>AC14+AD14</f>
        <v>299580.28</v>
      </c>
      <c r="AC14" s="102"/>
      <c r="AD14" s="176">
        <v>299580.28</v>
      </c>
      <c r="AE14" s="90">
        <f t="shared" si="1"/>
        <v>299580.28</v>
      </c>
      <c r="AF14" s="90">
        <v>299580.28</v>
      </c>
      <c r="AG14" s="116">
        <f t="shared" si="2"/>
        <v>100</v>
      </c>
    </row>
    <row r="15" spans="1:33" ht="26.25" customHeight="1">
      <c r="A15" s="72" t="s">
        <v>65</v>
      </c>
      <c r="B15" s="103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1">
        <f t="shared" si="0"/>
        <v>162750</v>
      </c>
      <c r="AC15" s="66"/>
      <c r="AD15" s="176">
        <v>162750</v>
      </c>
      <c r="AE15" s="90">
        <f t="shared" si="1"/>
        <v>162750</v>
      </c>
      <c r="AF15" s="122">
        <f>75281.37+4763</f>
        <v>80044.37</v>
      </c>
      <c r="AG15" s="116">
        <f t="shared" si="2"/>
        <v>49.18240860215054</v>
      </c>
    </row>
    <row r="16" spans="1:33" ht="26.25" customHeight="1">
      <c r="A16" s="72" t="s">
        <v>66</v>
      </c>
      <c r="B16" s="103" t="s">
        <v>175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1">
        <f t="shared" si="0"/>
        <v>351750</v>
      </c>
      <c r="AC16" s="66"/>
      <c r="AD16" s="176">
        <v>351750</v>
      </c>
      <c r="AE16" s="90">
        <f t="shared" si="1"/>
        <v>351750</v>
      </c>
      <c r="AF16" s="122">
        <v>350723</v>
      </c>
      <c r="AG16" s="116">
        <f t="shared" si="2"/>
        <v>99.70803127221038</v>
      </c>
    </row>
    <row r="17" spans="1:33" ht="27" customHeight="1">
      <c r="A17" s="72" t="s">
        <v>67</v>
      </c>
      <c r="B17" s="103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1">
        <f t="shared" si="0"/>
        <v>4000</v>
      </c>
      <c r="AC17" s="66"/>
      <c r="AD17" s="176">
        <v>4000</v>
      </c>
      <c r="AE17" s="90">
        <f aca="true" t="shared" si="3" ref="AE17:AE47">AD17</f>
        <v>4000</v>
      </c>
      <c r="AF17" s="90">
        <v>813.5</v>
      </c>
      <c r="AG17" s="116">
        <f t="shared" si="2"/>
        <v>20.3375</v>
      </c>
    </row>
    <row r="18" spans="1:33" ht="24.75" customHeight="1">
      <c r="A18" s="72" t="s">
        <v>68</v>
      </c>
      <c r="B18" s="103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1">
        <f t="shared" si="0"/>
        <v>136500</v>
      </c>
      <c r="AC18" s="66"/>
      <c r="AD18" s="176">
        <v>136500</v>
      </c>
      <c r="AE18" s="90">
        <f t="shared" si="3"/>
        <v>136500</v>
      </c>
      <c r="AF18" s="157"/>
      <c r="AG18" s="116">
        <f t="shared" si="2"/>
        <v>0</v>
      </c>
    </row>
    <row r="19" spans="1:33" ht="28.5" customHeight="1">
      <c r="A19" s="72" t="s">
        <v>69</v>
      </c>
      <c r="B19" s="103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1">
        <f t="shared" si="0"/>
        <v>105000</v>
      </c>
      <c r="AC19" s="66"/>
      <c r="AD19" s="176">
        <v>105000</v>
      </c>
      <c r="AE19" s="90">
        <f t="shared" si="3"/>
        <v>105000</v>
      </c>
      <c r="AF19" s="122">
        <f>1303.58+82218+922.25</f>
        <v>84443.83</v>
      </c>
      <c r="AG19" s="116">
        <f t="shared" si="2"/>
        <v>80.42269523809524</v>
      </c>
    </row>
    <row r="20" spans="1:33" ht="24" customHeight="1">
      <c r="A20" s="72" t="s">
        <v>70</v>
      </c>
      <c r="B20" s="103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1">
        <f t="shared" si="0"/>
        <v>3000</v>
      </c>
      <c r="AC20" s="66"/>
      <c r="AD20" s="176">
        <v>3000</v>
      </c>
      <c r="AE20" s="90">
        <f t="shared" si="3"/>
        <v>3000</v>
      </c>
      <c r="AF20" s="122">
        <v>2508.74</v>
      </c>
      <c r="AG20" s="116">
        <f t="shared" si="2"/>
        <v>83.62466666666666</v>
      </c>
    </row>
    <row r="21" spans="1:33" ht="27" customHeight="1">
      <c r="A21" s="72" t="s">
        <v>71</v>
      </c>
      <c r="B21" s="103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1">
        <f t="shared" si="0"/>
        <v>3000</v>
      </c>
      <c r="AC21" s="66"/>
      <c r="AD21" s="176">
        <v>3000</v>
      </c>
      <c r="AE21" s="90">
        <f t="shared" si="3"/>
        <v>3000</v>
      </c>
      <c r="AF21" s="122">
        <v>1962.84</v>
      </c>
      <c r="AG21" s="116">
        <f t="shared" si="2"/>
        <v>65.428</v>
      </c>
    </row>
    <row r="22" spans="1:33" ht="25.5" customHeight="1">
      <c r="A22" s="72" t="s">
        <v>81</v>
      </c>
      <c r="B22" s="103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1">
        <f t="shared" si="0"/>
        <v>1100</v>
      </c>
      <c r="AC22" s="66"/>
      <c r="AD22" s="176">
        <v>1100</v>
      </c>
      <c r="AE22" s="90">
        <f t="shared" si="3"/>
        <v>1100</v>
      </c>
      <c r="AF22" s="157"/>
      <c r="AG22" s="116">
        <f t="shared" si="2"/>
        <v>0</v>
      </c>
    </row>
    <row r="23" spans="1:33" ht="27" customHeight="1">
      <c r="A23" s="72" t="s">
        <v>82</v>
      </c>
      <c r="B23" s="103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1">
        <f t="shared" si="0"/>
        <v>293150.76</v>
      </c>
      <c r="AC23" s="66"/>
      <c r="AD23" s="176">
        <v>293150.76</v>
      </c>
      <c r="AE23" s="90">
        <f t="shared" si="3"/>
        <v>293150.76</v>
      </c>
      <c r="AF23" s="90">
        <f>18326+6278+133727+131019.76+2700</f>
        <v>292050.76</v>
      </c>
      <c r="AG23" s="116">
        <f t="shared" si="2"/>
        <v>99.62476645122803</v>
      </c>
    </row>
    <row r="24" spans="1:33" ht="38.25" customHeight="1">
      <c r="A24" s="72" t="s">
        <v>83</v>
      </c>
      <c r="B24" s="103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1">
        <f t="shared" si="0"/>
        <v>50000</v>
      </c>
      <c r="AC24" s="66"/>
      <c r="AD24" s="176">
        <v>50000</v>
      </c>
      <c r="AE24" s="90">
        <f t="shared" si="3"/>
        <v>50000</v>
      </c>
      <c r="AF24" s="157"/>
      <c r="AG24" s="116">
        <f t="shared" si="2"/>
        <v>0</v>
      </c>
    </row>
    <row r="25" spans="1:33" ht="27.75" customHeight="1">
      <c r="A25" s="72" t="s">
        <v>84</v>
      </c>
      <c r="B25" s="103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1">
        <f t="shared" si="0"/>
        <v>6522.97</v>
      </c>
      <c r="AC25" s="66"/>
      <c r="AD25" s="176">
        <v>6522.97</v>
      </c>
      <c r="AE25" s="90">
        <f t="shared" si="3"/>
        <v>6522.97</v>
      </c>
      <c r="AF25" s="90">
        <v>5922.97</v>
      </c>
      <c r="AG25" s="116">
        <f t="shared" si="2"/>
        <v>90.801736019022</v>
      </c>
    </row>
    <row r="26" spans="1:33" ht="29.25" customHeight="1">
      <c r="A26" s="72" t="s">
        <v>85</v>
      </c>
      <c r="B26" s="103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1">
        <f t="shared" si="0"/>
        <v>6522.97</v>
      </c>
      <c r="AC26" s="66"/>
      <c r="AD26" s="176">
        <v>6522.97</v>
      </c>
      <c r="AE26" s="90">
        <f t="shared" si="3"/>
        <v>6522.97</v>
      </c>
      <c r="AF26" s="90">
        <v>5922.97</v>
      </c>
      <c r="AG26" s="116">
        <f t="shared" si="2"/>
        <v>90.801736019022</v>
      </c>
    </row>
    <row r="27" spans="1:33" ht="28.5" customHeight="1">
      <c r="A27" s="72" t="s">
        <v>86</v>
      </c>
      <c r="B27" s="103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1">
        <f t="shared" si="0"/>
        <v>8508.04</v>
      </c>
      <c r="AC27" s="66"/>
      <c r="AD27" s="176">
        <v>8508.04</v>
      </c>
      <c r="AE27" s="90">
        <f t="shared" si="3"/>
        <v>8508.04</v>
      </c>
      <c r="AF27" s="90">
        <v>7908.04</v>
      </c>
      <c r="AG27" s="116">
        <f t="shared" si="2"/>
        <v>92.94784697768227</v>
      </c>
    </row>
    <row r="28" spans="1:33" ht="30" customHeight="1">
      <c r="A28" s="72" t="s">
        <v>87</v>
      </c>
      <c r="B28" s="103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1">
        <f t="shared" si="0"/>
        <v>8508.04</v>
      </c>
      <c r="AC28" s="66"/>
      <c r="AD28" s="176">
        <v>8508.04</v>
      </c>
      <c r="AE28" s="90">
        <f t="shared" si="3"/>
        <v>8508.04</v>
      </c>
      <c r="AF28" s="90">
        <v>7908.04</v>
      </c>
      <c r="AG28" s="116">
        <f t="shared" si="2"/>
        <v>92.94784697768227</v>
      </c>
    </row>
    <row r="29" spans="1:33" ht="33" customHeight="1">
      <c r="A29" s="72" t="s">
        <v>88</v>
      </c>
      <c r="B29" s="103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1">
        <f t="shared" si="0"/>
        <v>25886.85</v>
      </c>
      <c r="AC29" s="66"/>
      <c r="AD29" s="176">
        <v>25886.85</v>
      </c>
      <c r="AE29" s="90">
        <f t="shared" si="3"/>
        <v>25886.85</v>
      </c>
      <c r="AF29" s="90">
        <v>25286.85</v>
      </c>
      <c r="AG29" s="116">
        <f t="shared" si="2"/>
        <v>97.6822208959375</v>
      </c>
    </row>
    <row r="30" spans="1:33" ht="30.75" customHeight="1">
      <c r="A30" s="72" t="s">
        <v>89</v>
      </c>
      <c r="B30" s="103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1">
        <f t="shared" si="0"/>
        <v>6545.25</v>
      </c>
      <c r="AC30" s="66"/>
      <c r="AD30" s="176">
        <v>6545.25</v>
      </c>
      <c r="AE30" s="90">
        <f t="shared" si="3"/>
        <v>6545.25</v>
      </c>
      <c r="AF30" s="90">
        <v>5945.25</v>
      </c>
      <c r="AG30" s="116">
        <f t="shared" si="2"/>
        <v>90.8330468660479</v>
      </c>
    </row>
    <row r="31" spans="1:33" ht="29.25" customHeight="1">
      <c r="A31" s="72" t="s">
        <v>90</v>
      </c>
      <c r="B31" s="103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1">
        <f t="shared" si="0"/>
        <v>60000</v>
      </c>
      <c r="AC31" s="66"/>
      <c r="AD31" s="176">
        <v>60000</v>
      </c>
      <c r="AE31" s="90">
        <f t="shared" si="3"/>
        <v>60000</v>
      </c>
      <c r="AF31" s="157"/>
      <c r="AG31" s="116">
        <f t="shared" si="2"/>
        <v>0</v>
      </c>
    </row>
    <row r="32" spans="1:33" ht="26.25" customHeight="1">
      <c r="A32" s="72" t="s">
        <v>91</v>
      </c>
      <c r="B32" s="103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1">
        <f t="shared" si="0"/>
        <v>64000</v>
      </c>
      <c r="AC32" s="66"/>
      <c r="AD32" s="176">
        <v>64000</v>
      </c>
      <c r="AE32" s="90">
        <f t="shared" si="3"/>
        <v>64000</v>
      </c>
      <c r="AF32" s="157"/>
      <c r="AG32" s="116">
        <f t="shared" si="2"/>
        <v>0</v>
      </c>
    </row>
    <row r="33" spans="1:33" ht="29.25" customHeight="1">
      <c r="A33" s="72" t="s">
        <v>92</v>
      </c>
      <c r="B33" s="103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1">
        <f t="shared" si="0"/>
        <v>5000</v>
      </c>
      <c r="AC33" s="66"/>
      <c r="AD33" s="176">
        <v>5000</v>
      </c>
      <c r="AE33" s="90">
        <f t="shared" si="3"/>
        <v>5000</v>
      </c>
      <c r="AF33" s="90">
        <v>2300</v>
      </c>
      <c r="AG33" s="116">
        <f t="shared" si="2"/>
        <v>46</v>
      </c>
    </row>
    <row r="34" spans="1:33" ht="27.75" customHeight="1">
      <c r="A34" s="72" t="s">
        <v>93</v>
      </c>
      <c r="B34" s="103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1">
        <f t="shared" si="0"/>
        <v>60000</v>
      </c>
      <c r="AC34" s="66"/>
      <c r="AD34" s="176">
        <v>60000</v>
      </c>
      <c r="AE34" s="90">
        <f t="shared" si="3"/>
        <v>60000</v>
      </c>
      <c r="AF34" s="157"/>
      <c r="AG34" s="116">
        <f t="shared" si="2"/>
        <v>0</v>
      </c>
    </row>
    <row r="35" spans="1:33" ht="35.25" customHeight="1">
      <c r="A35" s="72" t="s">
        <v>94</v>
      </c>
      <c r="B35" s="103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1">
        <f t="shared" si="0"/>
        <v>62000</v>
      </c>
      <c r="AC35" s="66"/>
      <c r="AD35" s="176">
        <v>62000</v>
      </c>
      <c r="AE35" s="90">
        <f t="shared" si="3"/>
        <v>62000</v>
      </c>
      <c r="AF35" s="157"/>
      <c r="AG35" s="116">
        <f t="shared" si="2"/>
        <v>0</v>
      </c>
    </row>
    <row r="36" spans="1:33" ht="27.75" customHeight="1">
      <c r="A36" s="72" t="s">
        <v>95</v>
      </c>
      <c r="B36" s="103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1">
        <f t="shared" si="0"/>
        <v>61484.63</v>
      </c>
      <c r="AC36" s="66"/>
      <c r="AD36" s="176">
        <v>61484.63</v>
      </c>
      <c r="AE36" s="90">
        <f t="shared" si="3"/>
        <v>61484.63</v>
      </c>
      <c r="AF36" s="122">
        <v>61484.63</v>
      </c>
      <c r="AG36" s="116">
        <f t="shared" si="2"/>
        <v>100</v>
      </c>
    </row>
    <row r="37" spans="1:33" ht="36" customHeight="1">
      <c r="A37" s="72" t="s">
        <v>96</v>
      </c>
      <c r="B37" s="103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1">
        <f t="shared" si="0"/>
        <v>61497.52</v>
      </c>
      <c r="AC37" s="66"/>
      <c r="AD37" s="176">
        <v>61497.52</v>
      </c>
      <c r="AE37" s="90">
        <f t="shared" si="3"/>
        <v>61497.52</v>
      </c>
      <c r="AF37" s="122">
        <v>61497.52</v>
      </c>
      <c r="AG37" s="116">
        <f t="shared" si="2"/>
        <v>100</v>
      </c>
    </row>
    <row r="38" spans="1:33" ht="33" customHeight="1">
      <c r="A38" s="72" t="s">
        <v>97</v>
      </c>
      <c r="B38" s="103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1">
        <f t="shared" si="0"/>
        <v>65099.99999999999</v>
      </c>
      <c r="AC38" s="66"/>
      <c r="AD38" s="176">
        <v>65099.99999999999</v>
      </c>
      <c r="AE38" s="90">
        <f t="shared" si="3"/>
        <v>65099.99999999999</v>
      </c>
      <c r="AF38" s="157"/>
      <c r="AG38" s="116">
        <f t="shared" si="2"/>
        <v>0</v>
      </c>
    </row>
    <row r="39" spans="1:33" ht="27.75" customHeight="1">
      <c r="A39" s="72" t="s">
        <v>98</v>
      </c>
      <c r="B39" s="103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1">
        <f t="shared" si="0"/>
        <v>110250</v>
      </c>
      <c r="AC39" s="66"/>
      <c r="AD39" s="176">
        <v>110250</v>
      </c>
      <c r="AE39" s="90">
        <f t="shared" si="3"/>
        <v>110250</v>
      </c>
      <c r="AF39" s="157"/>
      <c r="AG39" s="116">
        <f t="shared" si="2"/>
        <v>0</v>
      </c>
    </row>
    <row r="40" spans="1:33" ht="33.75" customHeight="1">
      <c r="A40" s="72" t="s">
        <v>99</v>
      </c>
      <c r="B40" s="103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1">
        <f t="shared" si="0"/>
        <v>37800</v>
      </c>
      <c r="AC40" s="66"/>
      <c r="AD40" s="176">
        <v>37800</v>
      </c>
      <c r="AE40" s="90">
        <f t="shared" si="3"/>
        <v>37800</v>
      </c>
      <c r="AF40" s="157"/>
      <c r="AG40" s="116">
        <f t="shared" si="2"/>
        <v>0</v>
      </c>
    </row>
    <row r="41" spans="1:33" ht="24" customHeight="1">
      <c r="A41" s="72" t="s">
        <v>100</v>
      </c>
      <c r="B41" s="103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1">
        <f t="shared" si="0"/>
        <v>308151.95</v>
      </c>
      <c r="AC41" s="66"/>
      <c r="AD41" s="176">
        <v>308151.95</v>
      </c>
      <c r="AE41" s="90">
        <f t="shared" si="3"/>
        <v>308151.95</v>
      </c>
      <c r="AF41" s="90">
        <v>308151.95</v>
      </c>
      <c r="AG41" s="116">
        <f t="shared" si="2"/>
        <v>100</v>
      </c>
    </row>
    <row r="42" spans="1:33" ht="33.75" customHeight="1">
      <c r="A42" s="72" t="s">
        <v>101</v>
      </c>
      <c r="B42" s="103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1">
        <f t="shared" si="0"/>
        <v>1717</v>
      </c>
      <c r="AC42" s="66"/>
      <c r="AD42" s="176">
        <v>1717</v>
      </c>
      <c r="AE42" s="90">
        <f t="shared" si="3"/>
        <v>1717</v>
      </c>
      <c r="AF42" s="122">
        <v>1717</v>
      </c>
      <c r="AG42" s="116">
        <f t="shared" si="2"/>
        <v>100</v>
      </c>
    </row>
    <row r="43" spans="1:33" ht="39" customHeight="1">
      <c r="A43" s="72" t="s">
        <v>102</v>
      </c>
      <c r="B43" s="103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1">
        <f t="shared" si="0"/>
        <v>214401.6</v>
      </c>
      <c r="AC43" s="66"/>
      <c r="AD43" s="176">
        <v>214401.6</v>
      </c>
      <c r="AE43" s="90">
        <f t="shared" si="3"/>
        <v>214401.6</v>
      </c>
      <c r="AF43" s="122">
        <f>6480+207921.6</f>
        <v>214401.6</v>
      </c>
      <c r="AG43" s="116">
        <f t="shared" si="2"/>
        <v>100</v>
      </c>
    </row>
    <row r="44" spans="1:33" ht="39" customHeight="1">
      <c r="A44" s="72" t="s">
        <v>131</v>
      </c>
      <c r="B44" s="103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1">
        <f t="shared" si="0"/>
        <v>540</v>
      </c>
      <c r="AC44" s="66"/>
      <c r="AD44" s="176">
        <v>540</v>
      </c>
      <c r="AE44" s="90">
        <f t="shared" si="3"/>
        <v>540</v>
      </c>
      <c r="AF44" s="122">
        <v>540</v>
      </c>
      <c r="AG44" s="116">
        <f t="shared" si="2"/>
        <v>100</v>
      </c>
    </row>
    <row r="45" spans="1:33" ht="28.5" customHeight="1">
      <c r="A45" s="72" t="s">
        <v>132</v>
      </c>
      <c r="B45" s="103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1">
        <f t="shared" si="0"/>
        <v>116666</v>
      </c>
      <c r="AC45" s="66"/>
      <c r="AD45" s="176">
        <v>116666</v>
      </c>
      <c r="AE45" s="90">
        <f t="shared" si="3"/>
        <v>116666</v>
      </c>
      <c r="AF45" s="122">
        <f>114641+1350+675</f>
        <v>116666</v>
      </c>
      <c r="AG45" s="116">
        <f t="shared" si="2"/>
        <v>100</v>
      </c>
    </row>
    <row r="46" spans="1:33" ht="27" customHeight="1">
      <c r="A46" s="72" t="s">
        <v>133</v>
      </c>
      <c r="B46" s="103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1">
        <f t="shared" si="0"/>
        <v>116666</v>
      </c>
      <c r="AC46" s="63"/>
      <c r="AD46" s="176">
        <v>116666</v>
      </c>
      <c r="AE46" s="90">
        <f t="shared" si="3"/>
        <v>116666</v>
      </c>
      <c r="AF46" s="122">
        <f>114641+1350+675</f>
        <v>116666</v>
      </c>
      <c r="AG46" s="116">
        <f t="shared" si="2"/>
        <v>100</v>
      </c>
    </row>
    <row r="47" spans="1:33" ht="24.75" customHeight="1">
      <c r="A47" s="72" t="s">
        <v>134</v>
      </c>
      <c r="B47" s="103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1">
        <f t="shared" si="0"/>
        <v>25000</v>
      </c>
      <c r="AC47" s="74"/>
      <c r="AD47" s="176">
        <v>25000</v>
      </c>
      <c r="AE47" s="90">
        <f t="shared" si="3"/>
        <v>25000</v>
      </c>
      <c r="AF47" s="122">
        <v>25000</v>
      </c>
      <c r="AG47" s="116">
        <f t="shared" si="2"/>
        <v>100</v>
      </c>
    </row>
    <row r="48" spans="1:33" ht="42.75" customHeight="1">
      <c r="A48" s="84" t="s">
        <v>39</v>
      </c>
      <c r="B48" s="95" t="s">
        <v>118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54">
        <f>AB49</f>
        <v>601264</v>
      </c>
      <c r="AC48" s="97"/>
      <c r="AD48" s="98">
        <f>AD49</f>
        <v>601264</v>
      </c>
      <c r="AE48" s="86">
        <f>AE49</f>
        <v>601264</v>
      </c>
      <c r="AF48" s="86">
        <f>AF49</f>
        <v>596639</v>
      </c>
      <c r="AG48" s="115">
        <f t="shared" si="2"/>
        <v>99.2307871417547</v>
      </c>
    </row>
    <row r="49" spans="1:33" ht="51.75">
      <c r="A49" s="94" t="s">
        <v>54</v>
      </c>
      <c r="B49" s="103" t="s">
        <v>162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6">
        <f t="shared" si="2"/>
        <v>99.2307871417547</v>
      </c>
    </row>
    <row r="50" spans="1:33" s="3" customFormat="1" ht="30.75" customHeight="1">
      <c r="A50" s="91" t="s">
        <v>40</v>
      </c>
      <c r="B50" s="92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2">
        <f>AD84</f>
        <v>700000</v>
      </c>
      <c r="AE50" s="132">
        <f>AE84</f>
        <v>700000</v>
      </c>
      <c r="AF50" s="59">
        <f>AF51+AF57+AF65+AF69+AF76+AF81+AF84+AF89+AF91+AF94+AF95+AF98</f>
        <v>61399167.430000015</v>
      </c>
      <c r="AG50" s="115">
        <f t="shared" si="2"/>
        <v>72.12384199170063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13464332.790000001</v>
      </c>
      <c r="AG51" s="118">
        <f t="shared" si="2"/>
        <v>63.552090752634705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19">
        <f>324175+336167+149658+420490+413155+499445+448055+420235+484305</f>
        <v>3495685</v>
      </c>
      <c r="AG52" s="143">
        <f t="shared" si="2"/>
        <v>67.95604931378811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3">
        <f>2603768.82+1149494.03+1033722.65+872286.13+677084.69+554419.72+698260.85</f>
        <v>7589036.89</v>
      </c>
      <c r="AG53" s="143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19">
        <f>417685.71+3200+35760.98+34526+3200+32470.1+5197.54+36722</f>
        <v>568762.3300000001</v>
      </c>
      <c r="AG54" s="143">
        <f t="shared" si="2"/>
        <v>65.32242218904331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19">
        <f>45438.97+44255.69+37484.28+40935.59+44353.81+42750.1+40647.87+52921.26+44937.87+41673.6+57277.65+61528.78+51686.06+58295.5+52217.22+71034.32+37704.25+216967.97</f>
        <v>1042110.79</v>
      </c>
      <c r="AG55" s="143">
        <f t="shared" si="2"/>
        <v>65.53743726809634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19">
        <f>100963.54+129283.26+160067.74+105390.88+83091+105042.86+84898.5</f>
        <v>768737.7799999999</v>
      </c>
      <c r="AG56" s="143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9164231.71</v>
      </c>
      <c r="AG57" s="118">
        <f t="shared" si="2"/>
        <v>76.8865953909145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3">
        <f>159420+157905.51+548500+548500+573500+578543.2+548500+96000</f>
        <v>3210868.71</v>
      </c>
      <c r="AG58" s="143">
        <f t="shared" si="2"/>
        <v>85.19143810937851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3">
        <v>119988</v>
      </c>
      <c r="AG59" s="143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3">
        <f>186900+96800+90100+96800+186900+186900</f>
        <v>844400</v>
      </c>
      <c r="AG60" s="143">
        <f t="shared" si="2"/>
        <v>88.88421052631578</v>
      </c>
    </row>
    <row r="61" spans="1:33" ht="13.5">
      <c r="A61" s="11"/>
      <c r="B61" s="170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3">
        <f>50000+80000+80000+80000+97000</f>
        <v>387000</v>
      </c>
      <c r="AG61" s="143">
        <f t="shared" si="2"/>
        <v>96.75</v>
      </c>
    </row>
    <row r="62" spans="1:37" ht="57" customHeight="1">
      <c r="A62" s="11"/>
      <c r="B62" s="170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19">
        <f>334500+599412+766710+184408-382500+487050+229400+50115+449125+390683+392211.1+120790+103005.9+185590</f>
        <v>3910500</v>
      </c>
      <c r="AG62" s="143">
        <f t="shared" si="2"/>
        <v>88.07134894091416</v>
      </c>
      <c r="AI62" s="172"/>
      <c r="AJ62" s="172"/>
      <c r="AK62" s="172"/>
    </row>
    <row r="63" spans="1:33" ht="13.5">
      <c r="A63" s="11"/>
      <c r="B63" s="171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43">
        <f t="shared" si="2"/>
        <v>0</v>
      </c>
    </row>
    <row r="64" spans="1:33" ht="25.5">
      <c r="A64" s="11"/>
      <c r="B64" s="171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43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1410567.8699999999</v>
      </c>
      <c r="AG65" s="118">
        <f t="shared" si="2"/>
        <v>74.7750954986551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0">
        <f>339880.61+247787.62+241185.16+241185.16</f>
        <v>1070038.55</v>
      </c>
      <c r="AG66" s="143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0">
        <f>47069.11+47069.11+47069.11+47069.1</f>
        <v>188276.43000000002</v>
      </c>
      <c r="AG67" s="143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57">
        <f>35254.8+35009.29+42263.24+39725.56</f>
        <v>152252.88999999998</v>
      </c>
      <c r="AG68" s="143">
        <f t="shared" si="2"/>
        <v>55.584803092975456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3565198.3899999997</v>
      </c>
      <c r="AG69" s="118">
        <f t="shared" si="2"/>
        <v>65.75665728356934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19">
        <f>943292.69+110239.17+42262.5+25763.97+117826.99+10236.13+29552.79+204138.26+1396.01+4215+78254.55+35532+192775.39+264222.07+5927.5+2277.6+36720.41</f>
        <v>2104633.03</v>
      </c>
      <c r="AG70" s="143">
        <f t="shared" si="2"/>
        <v>62.03891682682671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19">
        <f>382500+77500</f>
        <v>460000</v>
      </c>
      <c r="AG71" s="143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19">
        <f>14937.5+3286.25+67768.09+13945.14+18952.7+62004+18952.7+70935.29+19701.87+6615+74549.96+19701.87+76630.02+19701.87+72270.18+30661.48+86507.4+32099.9+25166.55+76452.74+82406.83</f>
        <v>893247.34</v>
      </c>
      <c r="AG72" s="143">
        <f t="shared" si="2"/>
        <v>65.42786176789429</v>
      </c>
    </row>
    <row r="73" spans="1:33" ht="25.5">
      <c r="A73" s="11"/>
      <c r="B73" s="22" t="s">
        <v>170</v>
      </c>
      <c r="AB73" s="20">
        <f t="shared" si="0"/>
        <v>44770</v>
      </c>
      <c r="AC73" s="20">
        <v>44770</v>
      </c>
      <c r="AD73" s="67"/>
      <c r="AE73" s="20"/>
      <c r="AF73" s="135">
        <f>44770</f>
        <v>44770</v>
      </c>
      <c r="AG73" s="143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3">
        <f>34298.08+7674.14+6618.18+6144.56</f>
        <v>54734.96</v>
      </c>
      <c r="AG74" s="143">
        <f t="shared" si="2"/>
        <v>51.88344581785091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3">
        <f>1096.45+1623.08+725.56+343.59+788.59+984.51+1022.12+1229.16</f>
        <v>7813.0599999999995</v>
      </c>
      <c r="AG75" s="143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AF79+AF77+AF78+AF80</f>
        <v>19738596.450000003</v>
      </c>
      <c r="AG76" s="118">
        <f t="shared" si="9"/>
        <v>80.80868656896064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192232.6+707168.71+288201.71+655125.76</f>
        <v>1842728.78</v>
      </c>
      <c r="AG77" s="143">
        <f t="shared" si="9"/>
        <v>53.70304750636051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43">
        <f t="shared" si="9"/>
        <v>99.70927374301675</v>
      </c>
    </row>
    <row r="79" spans="1:33" ht="27.75" customHeight="1">
      <c r="A79" s="11"/>
      <c r="B79" s="22" t="s">
        <v>60</v>
      </c>
      <c r="AB79" s="147">
        <f>AC79+AD79</f>
        <v>20000000</v>
      </c>
      <c r="AC79" s="77">
        <v>20000000</v>
      </c>
      <c r="AD79" s="148"/>
      <c r="AE79" s="77"/>
      <c r="AF79" s="174">
        <f>2564498.56+788337.15+1768939.39+804063.36+592442.11+804063.36+804063.36+804063.36+1650061.44+1100040.96+378871.3+281153.28+549023.49+881029.76+1980073.73+745486.72+464558.34</f>
        <v>16960769.67</v>
      </c>
      <c r="AG79" s="149">
        <f>AF79/AB79*100</f>
        <v>84.80384835000001</v>
      </c>
    </row>
    <row r="80" spans="1:33" ht="51.75">
      <c r="A80" s="11"/>
      <c r="B80" s="146" t="s">
        <v>178</v>
      </c>
      <c r="AB80" s="42">
        <f>AC80+AD80</f>
        <v>100000</v>
      </c>
      <c r="AC80" s="71">
        <v>100000</v>
      </c>
      <c r="AD80" s="37"/>
      <c r="AE80" s="37"/>
      <c r="AF80" s="42">
        <f>32374.76+10325.24</f>
        <v>42700</v>
      </c>
      <c r="AG80" s="143">
        <f>AF80/AB80*100</f>
        <v>42.699999999999996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50">
        <f t="shared" si="0"/>
        <v>992024.45</v>
      </c>
      <c r="AC81" s="150">
        <f>SUM(AC82:AC83)</f>
        <v>992024.45</v>
      </c>
      <c r="AD81" s="151"/>
      <c r="AE81" s="150"/>
      <c r="AF81" s="152">
        <f>AF82+AF83</f>
        <v>847491.95</v>
      </c>
      <c r="AG81" s="153">
        <f t="shared" si="9"/>
        <v>85.43055062806164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19">
        <f>80937.24+20234.31+20234.31+23108.63+22431.99+23108.63+23108.63+23108.63+23108.63+23108.63+23968.48+23968.49+23968.48+34018.49+23968.48</f>
        <v>412382.04999999993</v>
      </c>
      <c r="AG82" s="143">
        <f t="shared" si="9"/>
        <v>74.09953866357533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19">
        <f>165041+110068.9+160000</f>
        <v>435109.9</v>
      </c>
      <c r="AG83" s="143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11781319.909999998</v>
      </c>
      <c r="AG84" s="118">
        <f t="shared" si="9"/>
        <v>70.94161508923465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75">
        <f>9630991.7+113378.21+162181.28+369013.78+200050+61784.03+5700+36696.48+33120+135800.32</f>
        <v>10748715.799999999</v>
      </c>
      <c r="AG85" s="143">
        <f t="shared" si="9"/>
        <v>72.44264751854537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75">
        <f>145332+51839.42+77926.65+65541.63+5958.33+61072.69+5595.78+29990.1+31120+19345.66+1273.54+112500+4692.72+4496.36+63901.19</f>
        <v>680586.0699999998</v>
      </c>
      <c r="AG86" s="143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19"/>
      <c r="AG87" s="143">
        <f t="shared" si="9"/>
        <v>0</v>
      </c>
    </row>
    <row r="88" spans="1:33" ht="18" customHeight="1">
      <c r="A88" s="11"/>
      <c r="B88" s="22" t="s">
        <v>169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34">
        <f>AD88</f>
        <v>700000</v>
      </c>
      <c r="AC88" s="20"/>
      <c r="AD88" s="18">
        <v>700000</v>
      </c>
      <c r="AE88" s="77">
        <v>700000</v>
      </c>
      <c r="AF88" s="135">
        <v>352018.04</v>
      </c>
      <c r="AG88" s="143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18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43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1308826.06</v>
      </c>
      <c r="AG91" s="143">
        <f t="shared" si="9"/>
        <v>59.22212151967236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0">
        <f>598673.81+461491.26+118552.34+62088.55+40022.22+12331.17</f>
        <v>1293159.35</v>
      </c>
      <c r="AG92" s="143">
        <f t="shared" si="9"/>
        <v>61.286330661806076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0">
        <f>1533.37+3783.47+2147.3+4585.69+1619.99+617.14+1143.39+236.36</f>
        <v>15666.71</v>
      </c>
      <c r="AG93" s="143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1">
        <f>13200+29766</f>
        <v>42966</v>
      </c>
      <c r="AG94" s="116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18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43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43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18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73">
        <f>622.33+331.71+663.42</f>
        <v>1617.46</v>
      </c>
      <c r="AG99" s="143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73">
        <f>72.48+36.24+36.24</f>
        <v>144.96</v>
      </c>
      <c r="AG100" s="143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7"/>
      <c r="AG101" s="115">
        <f t="shared" si="9"/>
        <v>0</v>
      </c>
    </row>
    <row r="102" spans="1:33" ht="30" customHeight="1">
      <c r="A102" s="88" t="s">
        <v>103</v>
      </c>
      <c r="B102" s="89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6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761219.9400000001</v>
      </c>
      <c r="AG103" s="115">
        <f t="shared" si="9"/>
        <v>16.606671727947433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761219.9400000001</v>
      </c>
      <c r="AG104" s="118">
        <f t="shared" si="9"/>
        <v>59.75883091802609</v>
      </c>
    </row>
    <row r="105" spans="1:33" ht="51.75">
      <c r="A105" s="10"/>
      <c r="B105" s="89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2">
        <f>109655.91+23259.68+27706.63+7350+18352.85+22641.26+10396+21237.21+24907.67+7350+20122.36+21974.45+7350+19995.93+8446.2+24606+18560.27+129997.22+26174.99+21285.31</f>
        <v>571369.9400000001</v>
      </c>
      <c r="AG105" s="116">
        <f t="shared" si="9"/>
        <v>69.52494950232412</v>
      </c>
    </row>
    <row r="106" spans="1:33" ht="25.5">
      <c r="A106" s="10"/>
      <c r="B106" s="89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6">
        <f t="shared" si="9"/>
        <v>0</v>
      </c>
    </row>
    <row r="107" spans="1:33" ht="25.5">
      <c r="A107" s="10"/>
      <c r="B107" s="103" t="s">
        <v>163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>
        <f>AD107</f>
        <v>190000</v>
      </c>
      <c r="AC107" s="136"/>
      <c r="AD107" s="139">
        <f>50000+140000</f>
        <v>190000</v>
      </c>
      <c r="AE107" s="139">
        <f>AD107</f>
        <v>190000</v>
      </c>
      <c r="AF107" s="139">
        <v>189850</v>
      </c>
      <c r="AG107" s="116">
        <f t="shared" si="9"/>
        <v>99.92105263157895</v>
      </c>
    </row>
    <row r="108" spans="1:33" ht="25.5">
      <c r="A108" s="154" t="s">
        <v>171</v>
      </c>
      <c r="B108" s="158" t="s">
        <v>172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37">
        <f>AC108</f>
        <v>3500000</v>
      </c>
      <c r="AC108" s="155">
        <v>3500000</v>
      </c>
      <c r="AD108" s="106"/>
      <c r="AE108" s="106"/>
      <c r="AF108" s="138"/>
      <c r="AG108" s="118">
        <f t="shared" si="9"/>
        <v>0</v>
      </c>
    </row>
    <row r="109" spans="1:33" ht="135">
      <c r="A109" s="161" t="s">
        <v>179</v>
      </c>
      <c r="B109" s="162" t="s">
        <v>183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6">
        <f>AB110+AB111</f>
        <v>3572000</v>
      </c>
      <c r="AC109" s="166">
        <f>AC110+AC111</f>
        <v>3572000</v>
      </c>
      <c r="AD109" s="167"/>
      <c r="AE109" s="167"/>
      <c r="AF109" s="169">
        <f>AF110+AF111</f>
        <v>3450310.7</v>
      </c>
      <c r="AG109" s="115">
        <f t="shared" si="9"/>
        <v>96.59324468085106</v>
      </c>
    </row>
    <row r="110" spans="1:33" ht="64.5">
      <c r="A110" s="124" t="s">
        <v>130</v>
      </c>
      <c r="B110" s="165" t="s">
        <v>184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60">
        <f>AC110</f>
        <v>2000000</v>
      </c>
      <c r="AC110" s="57">
        <v>2000000</v>
      </c>
      <c r="AD110" s="57"/>
      <c r="AE110" s="57"/>
      <c r="AF110" s="168">
        <f>325955+346726+306813+303945+272655+397627</f>
        <v>1953721</v>
      </c>
      <c r="AG110" s="116">
        <f t="shared" si="9"/>
        <v>97.68605000000001</v>
      </c>
    </row>
    <row r="111" spans="1:33" ht="64.5">
      <c r="A111" s="124" t="s">
        <v>180</v>
      </c>
      <c r="B111" s="165" t="s">
        <v>185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60">
        <f>AC111</f>
        <v>1572000</v>
      </c>
      <c r="AC111" s="57">
        <v>1572000</v>
      </c>
      <c r="AD111" s="57"/>
      <c r="AE111" s="57"/>
      <c r="AF111" s="168">
        <f>148901.64+155926.52+196037.73+151396.99+260996.25+259192.85+324137.72</f>
        <v>1496589.7</v>
      </c>
      <c r="AG111" s="116">
        <f t="shared" si="9"/>
        <v>95.20290712468193</v>
      </c>
    </row>
    <row r="112" spans="1:33" ht="48.75" customHeight="1">
      <c r="A112" s="28" t="s">
        <v>136</v>
      </c>
      <c r="B112" s="164" t="s">
        <v>73</v>
      </c>
      <c r="C112" s="156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7">
        <f>AB113+AD112</f>
        <v>16829251.08</v>
      </c>
      <c r="AC112" s="156">
        <f>AC113</f>
        <v>16829251.08</v>
      </c>
      <c r="AD112" s="145"/>
      <c r="AE112" s="69"/>
      <c r="AF112" s="144">
        <f>AF113</f>
        <v>9761914.040000001</v>
      </c>
      <c r="AG112" s="115">
        <f t="shared" si="9"/>
        <v>58.00563550686536</v>
      </c>
    </row>
    <row r="113" spans="1:33" ht="51.75">
      <c r="A113" s="110" t="s">
        <v>138</v>
      </c>
      <c r="B113" s="104" t="s">
        <v>74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6">
        <f>AC113+AD113</f>
        <v>16829251.08</v>
      </c>
      <c r="AC113" s="106">
        <f>829251.08+16000000</f>
        <v>16829251.08</v>
      </c>
      <c r="AD113" s="77"/>
      <c r="AE113" s="57"/>
      <c r="AF113" s="106">
        <f>9923711.13-161797.09</f>
        <v>9761914.040000001</v>
      </c>
      <c r="AG113" s="116">
        <f t="shared" si="9"/>
        <v>58.00563550686536</v>
      </c>
    </row>
    <row r="114" spans="1:33" ht="30">
      <c r="A114" s="99" t="s">
        <v>181</v>
      </c>
      <c r="B114" s="107" t="s">
        <v>137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8">
        <f>AC114</f>
        <v>25000000</v>
      </c>
      <c r="AC114" s="108">
        <f>AC115</f>
        <v>25000000</v>
      </c>
      <c r="AD114" s="109"/>
      <c r="AE114" s="87"/>
      <c r="AF114" s="117"/>
      <c r="AG114" s="115">
        <f t="shared" si="9"/>
        <v>0</v>
      </c>
    </row>
    <row r="115" spans="1:33" ht="80.25" customHeight="1">
      <c r="A115" s="88" t="s">
        <v>182</v>
      </c>
      <c r="B115" s="111" t="s">
        <v>176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6">
        <f>AC115+AD115</f>
        <v>25000000</v>
      </c>
      <c r="AC115" s="57">
        <v>25000000</v>
      </c>
      <c r="AD115" s="71"/>
      <c r="AE115" s="57"/>
      <c r="AF115" s="37"/>
      <c r="AG115" s="116">
        <f t="shared" si="9"/>
        <v>0</v>
      </c>
    </row>
    <row r="116" spans="1:33" ht="20.25" customHeight="1">
      <c r="A116" s="177"/>
      <c r="B116" s="140" t="s">
        <v>173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78">
        <f>AC116+AD116</f>
        <v>149602679.07999998</v>
      </c>
      <c r="AC116" s="178">
        <f>AC114+AC112+AC103+AC101+AC50+AC48+AC10+AC109</f>
        <v>134260546.22</v>
      </c>
      <c r="AD116" s="178">
        <f>AD114+AD112+AD103+AD101+AD50+AD48+AD10+AD109</f>
        <v>15342132.859999998</v>
      </c>
      <c r="AE116" s="178">
        <f>AE114+AE112+AE103+AE101+AE50+AE48+AE10+AE109</f>
        <v>15342132.859999998</v>
      </c>
      <c r="AF116" s="178">
        <f>AF114+AF112+AF103+AF101+AF50+AF48+AF10+AF109</f>
        <v>79292209.21000001</v>
      </c>
      <c r="AG116" s="115">
        <f t="shared" si="9"/>
        <v>53.00186447035385</v>
      </c>
    </row>
    <row r="117" spans="14:30" ht="12.75">
      <c r="N117" s="8"/>
      <c r="P117" s="13"/>
      <c r="Q117" s="13"/>
      <c r="AD117" s="6"/>
    </row>
    <row r="118" spans="14:30" ht="12.75">
      <c r="N118" s="8"/>
      <c r="P118" s="12"/>
      <c r="Q118" s="12"/>
      <c r="AD118" s="78"/>
    </row>
    <row r="119" spans="1:32" s="4" customFormat="1" ht="18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6"/>
      <c r="O119" s="5"/>
      <c r="P119" s="17"/>
      <c r="Q119" s="17"/>
      <c r="R119" s="17"/>
      <c r="S119" s="17"/>
      <c r="T119" s="17"/>
      <c r="U119" s="17"/>
      <c r="V119" s="17"/>
      <c r="W119" s="5"/>
      <c r="X119" s="5"/>
      <c r="Y119" s="5"/>
      <c r="Z119" s="5"/>
      <c r="AA119" s="5"/>
      <c r="AB119" s="5"/>
      <c r="AC119" s="5"/>
      <c r="AD119" s="79"/>
      <c r="AF119" s="4" t="s">
        <v>177</v>
      </c>
    </row>
    <row r="120" spans="14:30" ht="12.75">
      <c r="N120" s="8"/>
      <c r="P120" s="12"/>
      <c r="Q120" s="12"/>
      <c r="R120" s="12"/>
      <c r="S120" s="12"/>
      <c r="T120" s="12"/>
      <c r="U120" s="12"/>
      <c r="V120" s="12"/>
      <c r="AD120" s="78"/>
    </row>
    <row r="121" spans="2:30" ht="12.75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78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30"/>
      <c r="P122" s="33"/>
      <c r="Q122" s="33"/>
      <c r="R122" s="33"/>
      <c r="S122" s="33"/>
      <c r="T122" s="33"/>
      <c r="U122" s="33"/>
      <c r="V122" s="33"/>
      <c r="W122" s="30"/>
      <c r="X122" s="30"/>
      <c r="Y122" s="30"/>
      <c r="Z122" s="30"/>
      <c r="AA122" s="30"/>
      <c r="AB122" s="32"/>
      <c r="AC122" s="32"/>
      <c r="AD122" s="78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79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78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5">
      <c r="B129" s="3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6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ht="12.75">
      <c r="AD131" s="33"/>
    </row>
    <row r="132" ht="12.75">
      <c r="AD132" s="79"/>
    </row>
    <row r="133" ht="12.75">
      <c r="AD133" s="33"/>
    </row>
    <row r="134" ht="12.75">
      <c r="AD134" s="33"/>
    </row>
    <row r="135" ht="12.75">
      <c r="AD135" s="80"/>
    </row>
    <row r="136" ht="12.75">
      <c r="AD136" s="80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2.75">
      <c r="AD141" s="33"/>
    </row>
    <row r="142" ht="15">
      <c r="AD142" s="81"/>
    </row>
    <row r="143" ht="12.75">
      <c r="AD143" s="82"/>
    </row>
    <row r="144" ht="15">
      <c r="AD144" s="81"/>
    </row>
    <row r="145" ht="12.75">
      <c r="AD145" s="33"/>
    </row>
    <row r="146" ht="12.75">
      <c r="AD146" s="33"/>
    </row>
    <row r="147" ht="12.75">
      <c r="AD147" s="33"/>
    </row>
    <row r="148" ht="15">
      <c r="AD148" s="81"/>
    </row>
    <row r="149" ht="12.75">
      <c r="AD149" s="82"/>
    </row>
    <row r="150" ht="12.75">
      <c r="AD150" s="33"/>
    </row>
    <row r="153" ht="18">
      <c r="AD153" s="4"/>
    </row>
  </sheetData>
  <sheetProtection/>
  <mergeCells count="11">
    <mergeCell ref="AC5:AC6"/>
    <mergeCell ref="AD5:AD6"/>
    <mergeCell ref="AD1:AE1"/>
    <mergeCell ref="AF5:AF6"/>
    <mergeCell ref="AG5:AG6"/>
    <mergeCell ref="A9:AG9"/>
    <mergeCell ref="AF1:AG1"/>
    <mergeCell ref="A3:AG3"/>
    <mergeCell ref="A5:A6"/>
    <mergeCell ref="B5:B6"/>
    <mergeCell ref="AB5:AB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2019-09-24T13:38:43Z</dcterms:modified>
  <cp:category/>
  <cp:version/>
  <cp:contentType/>
  <cp:contentStatus/>
</cp:coreProperties>
</file>